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8_{57F1E150-664D-4625-B5E6-5791D6101F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S laskurimall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O44" i="1"/>
  <c r="O45" i="1"/>
  <c r="O46" i="1"/>
  <c r="O47" i="1"/>
  <c r="O48" i="1"/>
  <c r="O49" i="1"/>
  <c r="O50" i="1"/>
  <c r="O51" i="1"/>
  <c r="O52" i="1"/>
  <c r="O43" i="1"/>
  <c r="C44" i="1" l="1"/>
  <c r="N52" i="1" l="1"/>
  <c r="N45" i="1"/>
  <c r="N48" i="1"/>
  <c r="P48" i="1" s="1"/>
  <c r="N50" i="1"/>
  <c r="N51" i="1"/>
  <c r="P51" i="1" s="1"/>
  <c r="N43" i="1"/>
  <c r="N27" i="1"/>
  <c r="N30" i="1"/>
  <c r="N32" i="1"/>
  <c r="N33" i="1"/>
  <c r="N34" i="1"/>
  <c r="N25" i="1"/>
  <c r="C47" i="1"/>
  <c r="C46" i="1"/>
  <c r="K53" i="1"/>
  <c r="J53" i="1"/>
  <c r="H53" i="1"/>
  <c r="F53" i="1"/>
  <c r="S52" i="1"/>
  <c r="Q52" i="1"/>
  <c r="G52" i="1"/>
  <c r="I52" i="1" s="1"/>
  <c r="L52" i="1" s="1"/>
  <c r="S51" i="1"/>
  <c r="Q51" i="1"/>
  <c r="G51" i="1"/>
  <c r="I51" i="1" s="1"/>
  <c r="L51" i="1" s="1"/>
  <c r="S50" i="1"/>
  <c r="Q50" i="1"/>
  <c r="G50" i="1"/>
  <c r="I50" i="1" s="1"/>
  <c r="L50" i="1" s="1"/>
  <c r="S49" i="1"/>
  <c r="Q49" i="1"/>
  <c r="E49" i="1"/>
  <c r="N49" i="1" s="1"/>
  <c r="S48" i="1"/>
  <c r="Q48" i="1"/>
  <c r="G48" i="1"/>
  <c r="I48" i="1" s="1"/>
  <c r="L48" i="1" s="1"/>
  <c r="S47" i="1"/>
  <c r="Q47" i="1"/>
  <c r="E47" i="1"/>
  <c r="S46" i="1"/>
  <c r="Q46" i="1"/>
  <c r="E46" i="1"/>
  <c r="S45" i="1"/>
  <c r="Q45" i="1"/>
  <c r="G45" i="1"/>
  <c r="I45" i="1" s="1"/>
  <c r="L45" i="1" s="1"/>
  <c r="S44" i="1"/>
  <c r="Q44" i="1"/>
  <c r="E44" i="1"/>
  <c r="G44" i="1" s="1"/>
  <c r="I44" i="1" s="1"/>
  <c r="L44" i="1" s="1"/>
  <c r="S43" i="1"/>
  <c r="Q43" i="1"/>
  <c r="G43" i="1"/>
  <c r="I43" i="1" s="1"/>
  <c r="N44" i="1" l="1"/>
  <c r="N46" i="1"/>
  <c r="P46" i="1" s="1"/>
  <c r="R46" i="1" s="1"/>
  <c r="N47" i="1"/>
  <c r="N53" i="1" s="1"/>
  <c r="G46" i="1"/>
  <c r="I46" i="1" s="1"/>
  <c r="G49" i="1"/>
  <c r="I49" i="1" s="1"/>
  <c r="L49" i="1" s="1"/>
  <c r="G47" i="1"/>
  <c r="I47" i="1" s="1"/>
  <c r="L47" i="1" s="1"/>
  <c r="Q53" i="1"/>
  <c r="S53" i="1"/>
  <c r="O53" i="1"/>
  <c r="L43" i="1"/>
  <c r="P50" i="1"/>
  <c r="R50" i="1" s="1"/>
  <c r="R51" i="1"/>
  <c r="P44" i="1"/>
  <c r="R44" i="1" s="1"/>
  <c r="P52" i="1"/>
  <c r="R52" i="1" s="1"/>
  <c r="E53" i="1"/>
  <c r="R48" i="1"/>
  <c r="P43" i="1"/>
  <c r="P49" i="1"/>
  <c r="R49" i="1" s="1"/>
  <c r="G53" i="1"/>
  <c r="P45" i="1"/>
  <c r="R45" i="1" s="1"/>
  <c r="P47" i="1" l="1"/>
  <c r="R47" i="1" s="1"/>
  <c r="L46" i="1"/>
  <c r="I53" i="1"/>
  <c r="L53" i="1"/>
  <c r="L54" i="1" s="1"/>
  <c r="T47" i="1"/>
  <c r="U47" i="1" s="1"/>
  <c r="T52" i="1"/>
  <c r="U52" i="1" s="1"/>
  <c r="T44" i="1"/>
  <c r="U44" i="1" s="1"/>
  <c r="T45" i="1"/>
  <c r="U45" i="1" s="1"/>
  <c r="T50" i="1"/>
  <c r="U50" i="1" s="1"/>
  <c r="T48" i="1"/>
  <c r="U48" i="1" s="1"/>
  <c r="T51" i="1"/>
  <c r="U51" i="1" s="1"/>
  <c r="P53" i="1"/>
  <c r="T46" i="1"/>
  <c r="U46" i="1" s="1"/>
  <c r="T49" i="1"/>
  <c r="U49" i="1" s="1"/>
  <c r="R43" i="1"/>
  <c r="H35" i="1"/>
  <c r="J35" i="1"/>
  <c r="K35" i="1"/>
  <c r="L55" i="1" l="1"/>
  <c r="T43" i="1"/>
  <c r="U43" i="1" s="1"/>
  <c r="U53" i="1" s="1"/>
  <c r="U54" i="1" s="1"/>
  <c r="R53" i="1"/>
  <c r="T53" i="1" s="1"/>
  <c r="F35" i="1"/>
  <c r="G27" i="1"/>
  <c r="I27" i="1" s="1"/>
  <c r="U55" i="1" l="1"/>
  <c r="G34" i="1"/>
  <c r="G33" i="1"/>
  <c r="G30" i="1"/>
  <c r="L27" i="1"/>
  <c r="S26" i="1"/>
  <c r="S27" i="1"/>
  <c r="S28" i="1"/>
  <c r="S29" i="1"/>
  <c r="S30" i="1"/>
  <c r="S31" i="1"/>
  <c r="S32" i="1"/>
  <c r="S33" i="1"/>
  <c r="S34" i="1"/>
  <c r="S25" i="1"/>
  <c r="E26" i="1"/>
  <c r="N26" i="1" s="1"/>
  <c r="E29" i="1"/>
  <c r="N29" i="1" s="1"/>
  <c r="Q26" i="1"/>
  <c r="Q27" i="1"/>
  <c r="Q28" i="1"/>
  <c r="Q29" i="1"/>
  <c r="Q30" i="1"/>
  <c r="Q31" i="1"/>
  <c r="Q32" i="1"/>
  <c r="Q33" i="1"/>
  <c r="Q34" i="1"/>
  <c r="Q25" i="1"/>
  <c r="G32" i="1"/>
  <c r="I32" i="1" s="1"/>
  <c r="E31" i="1"/>
  <c r="N31" i="1" s="1"/>
  <c r="E28" i="1"/>
  <c r="N28" i="1" s="1"/>
  <c r="O34" i="1"/>
  <c r="O33" i="1"/>
  <c r="O31" i="1"/>
  <c r="O30" i="1"/>
  <c r="O29" i="1"/>
  <c r="O28" i="1"/>
  <c r="O27" i="1"/>
  <c r="O26" i="1"/>
  <c r="P34" i="1"/>
  <c r="P30" i="1"/>
  <c r="P27" i="1"/>
  <c r="O25" i="1"/>
  <c r="G25" i="1"/>
  <c r="G28" i="1" l="1"/>
  <c r="I28" i="1"/>
  <c r="Q35" i="1"/>
  <c r="I33" i="1"/>
  <c r="L33" i="1" s="1"/>
  <c r="I25" i="1"/>
  <c r="L25" i="1" s="1"/>
  <c r="I30" i="1"/>
  <c r="L30" i="1" s="1"/>
  <c r="S35" i="1"/>
  <c r="I34" i="1"/>
  <c r="L34" i="1" s="1"/>
  <c r="L32" i="1"/>
  <c r="E35" i="1"/>
  <c r="G26" i="1"/>
  <c r="I26" i="1" s="1"/>
  <c r="L26" i="1" s="1"/>
  <c r="R34" i="1"/>
  <c r="G29" i="1"/>
  <c r="I29" i="1" s="1"/>
  <c r="G31" i="1"/>
  <c r="I31" i="1" s="1"/>
  <c r="P25" i="1"/>
  <c r="P28" i="1"/>
  <c r="R30" i="1"/>
  <c r="P32" i="1"/>
  <c r="R27" i="1"/>
  <c r="T27" i="1" s="1"/>
  <c r="L28" i="1"/>
  <c r="P26" i="1"/>
  <c r="T34" i="1" l="1"/>
  <c r="G35" i="1"/>
  <c r="L31" i="1"/>
  <c r="L29" i="1"/>
  <c r="T30" i="1"/>
  <c r="U30" i="1" s="1"/>
  <c r="U27" i="1"/>
  <c r="U34" i="1"/>
  <c r="R25" i="1"/>
  <c r="T25" i="1" s="1"/>
  <c r="P31" i="1"/>
  <c r="R31" i="1" s="1"/>
  <c r="T31" i="1" s="1"/>
  <c r="P29" i="1"/>
  <c r="R29" i="1" s="1"/>
  <c r="T29" i="1" s="1"/>
  <c r="R28" i="1"/>
  <c r="T28" i="1" s="1"/>
  <c r="R26" i="1"/>
  <c r="T26" i="1" s="1"/>
  <c r="I35" i="1"/>
  <c r="L35" i="1" l="1"/>
  <c r="L36" i="1"/>
  <c r="U31" i="1"/>
  <c r="U29" i="1"/>
  <c r="U25" i="1"/>
  <c r="U26" i="1"/>
  <c r="L37" i="1" l="1"/>
  <c r="L58" i="1" s="1"/>
  <c r="L57" i="1"/>
  <c r="U28" i="1"/>
  <c r="P33" i="1" l="1"/>
  <c r="N35" i="1" l="1"/>
  <c r="P35" i="1"/>
  <c r="R33" i="1"/>
  <c r="T33" i="1" s="1"/>
  <c r="U33" i="1" s="1"/>
  <c r="O32" i="1"/>
  <c r="O35" i="1" l="1"/>
  <c r="R32" i="1"/>
  <c r="T32" i="1" l="1"/>
  <c r="U32" i="1"/>
  <c r="U35" i="1" s="1"/>
  <c r="R35" i="1"/>
  <c r="T35" i="1" s="1"/>
  <c r="U36" i="1" l="1"/>
  <c r="U37" i="1" l="1"/>
  <c r="U58" i="1" s="1"/>
  <c r="U57" i="1"/>
</calcChain>
</file>

<file path=xl/sharedStrings.xml><?xml version="1.0" encoding="utf-8"?>
<sst xmlns="http://schemas.openxmlformats.org/spreadsheetml/2006/main" count="119" uniqueCount="61">
  <si>
    <t>Henkilö 1</t>
  </si>
  <si>
    <t>Henkilö 2</t>
  </si>
  <si>
    <t>Henkilö 3</t>
  </si>
  <si>
    <t>Henkilö 4</t>
  </si>
  <si>
    <t>Henkilö 5</t>
  </si>
  <si>
    <t>Henkilö 6</t>
  </si>
  <si>
    <t>Henkilö 7</t>
  </si>
  <si>
    <t>Henkilö 8</t>
  </si>
  <si>
    <t>Henkilö 9</t>
  </si>
  <si>
    <t>Henkilö 10</t>
  </si>
  <si>
    <t>Henkilö</t>
  </si>
  <si>
    <t>A</t>
  </si>
  <si>
    <t>Tehtävä</t>
  </si>
  <si>
    <t>B</t>
  </si>
  <si>
    <t>C</t>
  </si>
  <si>
    <t>D</t>
  </si>
  <si>
    <t>E</t>
  </si>
  <si>
    <t>A (*)</t>
  </si>
  <si>
    <t>B (*)</t>
  </si>
  <si>
    <t>C (*)</t>
  </si>
  <si>
    <t xml:space="preserve">Palvelussuhteiden lukumäärä 10, joista: </t>
  </si>
  <si>
    <t>(***) Työaikakorvaukset ovat automaattisia eli prosentuaalisia lisä, jotka korottuvat samassa suhteessa kuin varsinainen palkka korottuu (korotuskerroin: uusi VP/vanha VP).</t>
  </si>
  <si>
    <t>8. Kokonais-ansio</t>
  </si>
  <si>
    <t>7.        Työaika-   korvaukset, auto-   maattisia lisiä (***)</t>
  </si>
  <si>
    <t>1.           Tehtävä-    kohtainen palkka</t>
  </si>
  <si>
    <t>5.            Varsinainen palkka</t>
  </si>
  <si>
    <t>KT Kuntatyönantajat/Hotti</t>
  </si>
  <si>
    <t>2.     Henkilö-   kohtainen lisä</t>
  </si>
  <si>
    <t>- Henkilöt 1 ja 2 työskentelevät yhtä vaativassa tehtävässä A, henkilö 2 on osa-aikainen ja osa-aikaprosentti on 60</t>
  </si>
  <si>
    <t>- Henkilöt 3, 4 ja 5 työskentelevät yhtä vaativassa tehtävässä B</t>
  </si>
  <si>
    <t xml:space="preserve">(*) Kun tähdellä merkittyjen tehtävien tehtäväkohtaista palkkaa korotetaan, korottuvat myös muiden yhtä vaativassa tehtävässä työskentelevien tehtäväkohtaiset palkat automaattisesti yhtä paljon. </t>
  </si>
  <si>
    <t>6.               Muut kuin kohdan 4 euro-    määräiset lisät (****)</t>
  </si>
  <si>
    <t>Palkat euroa 31.3.2021:</t>
  </si>
  <si>
    <t>Uudet korotetut palkat euroa kuukaudessa 1.4.2021 lukien:</t>
  </si>
  <si>
    <t>4.                   Muut varsinaisen palkan lisät, ei-auto- maattisia lisiä (****)</t>
  </si>
  <si>
    <t>Mallilaskuri TS:n 1.4.2021 paikallisen järjestelyerän 0,8 % kustannuksen laskemiseksi</t>
  </si>
  <si>
    <t xml:space="preserve">(**) Ammattialalisä on automaattinen eli prosentuaalinen lisä, joka korottuu samassa suhteessa kuin tehtäväkohtainen palkka korottuu (korotuskerroin: uusi TKP/vanha TKP). </t>
  </si>
  <si>
    <t>3.      Ammatti- alalisä, auto- maattinen lisä (**)</t>
  </si>
  <si>
    <t>- Paikallisesta järjestelyerästä on käytettävä vähintään 0,3 prosenttiyksikköä henkilökohtaisiin lisiin</t>
  </si>
  <si>
    <t>- Henkilöt 6 ja 7 työskentelevät yhtä vaativassa tehtävässä C</t>
  </si>
  <si>
    <t>F</t>
  </si>
  <si>
    <t>- Henkilö 8 työskentelee tehtävässä D</t>
  </si>
  <si>
    <t>- Henkilö 9 työskentelee tehtävässä E</t>
  </si>
  <si>
    <t>- Henkilö 10 työskentelee tehtävässä F</t>
  </si>
  <si>
    <t>(****) Ei-automaattiset eli euromääräiset lisät eivät korotu.</t>
  </si>
  <si>
    <t>€/kk</t>
  </si>
  <si>
    <t>%</t>
  </si>
  <si>
    <t>8.          Kokonais-    ansio</t>
  </si>
  <si>
    <t>Vaihe 1: Henkilö-   kohtaisen lisän korotus €/kk</t>
  </si>
  <si>
    <t>Henkilökohtaisiin lisiin käytettävissä oleva paikallinen järjestelyerä</t>
  </si>
  <si>
    <t>Henkilökohtaisiin lisiin käytetty järjestelyerä</t>
  </si>
  <si>
    <t>Vaihe 2: Tehtäväkohtaisen palkan korotukset</t>
  </si>
  <si>
    <t>Vaihe 2: Tehtävä-    kohtaisen palkan   korotus €/kk</t>
  </si>
  <si>
    <t>Henkilökohtaisiin lisiin ja tehtäväkohtaisiin palkkoihin käytettävissä oleva paikallinen järjestelyerä yhteensä</t>
  </si>
  <si>
    <t>Henkilökohtaisiin lisiin ja tehtäväkohtaisiin palkkoihin käytetty järjestelyerä yhteensä</t>
  </si>
  <si>
    <t>Tehtäväkohtaisiin palkkoihin käytettävissä oleva paikallinen järjestelyerä</t>
  </si>
  <si>
    <t>Vaihe 1: Henkilökohtaisen lisän korotukset</t>
  </si>
  <si>
    <t>Vaihe 3: Vaiheiden 1 ja 2 korotukset yhteensä</t>
  </si>
  <si>
    <t>3.11.2020</t>
  </si>
  <si>
    <t>Tehtäväkohtaisiin palkkoihin käytetty järjestelyerä</t>
  </si>
  <si>
    <t>Henkilökohtaisiin lisiin on tässä käytetty 0,35 %-yksikköä ja tehtäväkohtaisiin palkkoihin 0,45 %-yksikköä koko 0,8 %:n paikallisesta järjestelyerästä.                                                                                                                                                                                                                                                                                                                                                                                                                                                               Yksi keino varmistaa kustannuslaskennan lopputuloksen oikeellisuus on tehdä henkilökohtaisten lisien ja tehtäväkohtaisten palkkojen korotukset erikseen kuten tässä esimerkissä on tehty.                Vaihe 1: Tehdään ensin kustannusvaikutukseltaan 0,35 %:n eli 110,0 €/kk korotukset henkilökohtaisiin lisiin. Vaihe 2: Tämän jälkeen on käytetty jäljellä oleva korotusvara 0,45 % eli 141,4 €/kk tehtäväkohtaisiin palkkoihin. Vaihe 3: vaiheen 1 henkilökohtaisten lisien ja vaiheen 2 tehtäväkohtaisten palkkojen korotusten kokonaiskustannus on 251,4 €/kk eli tasan 0,8 % (ks. solut U57 ja U58). Vaiheet 1 ja 2 voidaan tehdä myös päinvastaisessa järjestyksessä.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</si>
</sst>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0" fillId="0" borderId="0" xfId="0" quotePrefix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1" fontId="2" fillId="0" borderId="15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/>
    <xf numFmtId="3" fontId="2" fillId="0" borderId="1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/>
    <xf numFmtId="3" fontId="2" fillId="0" borderId="10" xfId="0" applyNumberFormat="1" applyFont="1" applyFill="1" applyBorder="1" applyAlignment="1">
      <alignment horizontal="center"/>
    </xf>
    <xf numFmtId="0" fontId="2" fillId="0" borderId="8" xfId="0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/>
    <xf numFmtId="3" fontId="2" fillId="0" borderId="11" xfId="0" applyNumberFormat="1" applyFont="1" applyFill="1" applyBorder="1" applyAlignment="1">
      <alignment horizontal="center"/>
    </xf>
    <xf numFmtId="14" fontId="4" fillId="0" borderId="0" xfId="0" quotePrefix="1" applyNumberFormat="1" applyFont="1"/>
    <xf numFmtId="0" fontId="7" fillId="0" borderId="0" xfId="0" quotePrefix="1" applyFont="1"/>
    <xf numFmtId="3" fontId="5" fillId="2" borderId="7" xfId="0" applyNumberFormat="1" applyFont="1" applyFill="1" applyBorder="1" applyAlignment="1">
      <alignment horizontal="center"/>
    </xf>
    <xf numFmtId="4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0" xfId="0" applyNumberFormat="1" applyFont="1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" fontId="2" fillId="2" borderId="7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3" fontId="10" fillId="3" borderId="6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4" fontId="10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3" fontId="2" fillId="2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3" fontId="10" fillId="3" borderId="2" xfId="0" applyNumberFormat="1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9" fillId="3" borderId="11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3" fontId="10" fillId="3" borderId="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Normaali" xfId="0" builtinId="0"/>
    <cellStyle name="Normaali 2" xfId="1" xr:uid="{7144F1EA-F3CA-4724-84CA-BCF43900CB78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0"/>
  <sheetViews>
    <sheetView tabSelected="1" zoomScale="90" zoomScaleNormal="90" workbookViewId="0"/>
  </sheetViews>
  <sheetFormatPr defaultRowHeight="13.2" x14ac:dyDescent="0.25"/>
  <cols>
    <col min="1" max="1" width="16.33203125" customWidth="1"/>
    <col min="2" max="2" width="12.5546875" style="5" customWidth="1"/>
    <col min="3" max="3" width="13.6640625" style="5" customWidth="1"/>
    <col min="4" max="4" width="8.6640625" style="5" customWidth="1"/>
    <col min="5" max="5" width="10.6640625" customWidth="1"/>
    <col min="6" max="6" width="10.33203125" customWidth="1"/>
    <col min="7" max="7" width="10.6640625" customWidth="1"/>
    <col min="8" max="8" width="12" customWidth="1"/>
    <col min="9" max="9" width="11.44140625" customWidth="1"/>
    <col min="10" max="10" width="13.33203125" customWidth="1"/>
    <col min="11" max="11" width="12.33203125" customWidth="1"/>
    <col min="12" max="12" width="10.33203125" customWidth="1"/>
    <col min="13" max="13" width="8.6640625" style="50" customWidth="1"/>
    <col min="14" max="14" width="10.6640625" customWidth="1"/>
    <col min="15" max="15" width="11" customWidth="1"/>
    <col min="16" max="16" width="10.6640625" customWidth="1"/>
    <col min="17" max="17" width="12" customWidth="1"/>
    <col min="18" max="18" width="12.33203125" customWidth="1"/>
    <col min="19" max="19" width="12.6640625" customWidth="1"/>
    <col min="20" max="20" width="12.33203125" customWidth="1"/>
    <col min="21" max="21" width="13.6640625" customWidth="1"/>
  </cols>
  <sheetData>
    <row r="1" spans="1:20" x14ac:dyDescent="0.25">
      <c r="A1" t="s">
        <v>26</v>
      </c>
      <c r="S1" s="1"/>
      <c r="T1" s="36" t="s">
        <v>58</v>
      </c>
    </row>
    <row r="4" spans="1:20" ht="21" x14ac:dyDescent="0.4">
      <c r="A4" s="16" t="s">
        <v>35</v>
      </c>
    </row>
    <row r="5" spans="1:20" ht="21" x14ac:dyDescent="0.4">
      <c r="A5" s="37" t="s">
        <v>38</v>
      </c>
    </row>
    <row r="6" spans="1:20" ht="12.75" customHeight="1" x14ac:dyDescent="0.3">
      <c r="A6" s="4"/>
    </row>
    <row r="7" spans="1:20" ht="15" customHeight="1" x14ac:dyDescent="0.3">
      <c r="A7" s="17" t="s">
        <v>20</v>
      </c>
      <c r="B7" s="33"/>
      <c r="C7" s="33"/>
      <c r="D7" s="33"/>
      <c r="E7" s="17"/>
      <c r="F7" s="17"/>
      <c r="G7" s="17"/>
      <c r="H7" s="17"/>
      <c r="I7" s="17"/>
      <c r="J7" s="15"/>
      <c r="K7" s="15"/>
      <c r="L7" s="15"/>
      <c r="M7" s="51"/>
    </row>
    <row r="8" spans="1:20" ht="15" customHeight="1" x14ac:dyDescent="0.25">
      <c r="A8" s="83" t="s">
        <v>28</v>
      </c>
      <c r="B8" s="84"/>
      <c r="C8" s="84"/>
      <c r="D8" s="84"/>
      <c r="E8" s="84"/>
      <c r="F8" s="84"/>
      <c r="G8" s="84"/>
      <c r="H8" s="84"/>
      <c r="I8" s="84"/>
      <c r="J8" s="85"/>
      <c r="K8" s="85"/>
      <c r="L8" s="15"/>
      <c r="M8" s="51"/>
    </row>
    <row r="9" spans="1:20" ht="15" customHeight="1" x14ac:dyDescent="0.3">
      <c r="A9" s="34" t="s">
        <v>29</v>
      </c>
      <c r="B9" s="33"/>
      <c r="C9" s="33"/>
      <c r="D9" s="33"/>
      <c r="E9" s="17"/>
      <c r="F9" s="17"/>
      <c r="G9" s="17"/>
      <c r="H9" s="17"/>
      <c r="I9" s="17"/>
      <c r="J9" s="15"/>
      <c r="K9" s="15"/>
      <c r="L9" s="15"/>
      <c r="M9" s="51"/>
    </row>
    <row r="10" spans="1:20" ht="15" customHeight="1" x14ac:dyDescent="0.3">
      <c r="A10" s="34" t="s">
        <v>39</v>
      </c>
      <c r="B10" s="33"/>
      <c r="C10" s="33"/>
      <c r="D10" s="33"/>
      <c r="E10" s="17"/>
      <c r="F10" s="17"/>
      <c r="G10" s="17"/>
      <c r="H10" s="17"/>
      <c r="I10" s="17"/>
      <c r="J10" s="15"/>
      <c r="K10" s="15"/>
      <c r="L10" s="15"/>
      <c r="M10" s="51"/>
    </row>
    <row r="11" spans="1:20" ht="15" customHeight="1" x14ac:dyDescent="0.3">
      <c r="A11" s="34" t="s">
        <v>41</v>
      </c>
      <c r="B11" s="33"/>
      <c r="C11" s="33"/>
      <c r="D11" s="33"/>
      <c r="E11" s="17"/>
      <c r="F11" s="17"/>
      <c r="G11" s="17"/>
      <c r="H11" s="17"/>
      <c r="I11" s="17"/>
      <c r="J11" s="15"/>
      <c r="K11" s="15"/>
      <c r="L11" s="15"/>
      <c r="M11" s="51"/>
    </row>
    <row r="12" spans="1:20" ht="15" customHeight="1" x14ac:dyDescent="0.3">
      <c r="A12" s="34" t="s">
        <v>42</v>
      </c>
      <c r="B12" s="33"/>
      <c r="C12" s="33"/>
      <c r="D12" s="33"/>
      <c r="E12" s="17"/>
      <c r="F12" s="17"/>
      <c r="G12" s="17"/>
      <c r="H12" s="17"/>
      <c r="I12" s="17"/>
      <c r="J12" s="15"/>
      <c r="K12" s="15"/>
      <c r="L12" s="15"/>
      <c r="M12" s="51"/>
    </row>
    <row r="13" spans="1:20" ht="15" customHeight="1" x14ac:dyDescent="0.3">
      <c r="A13" s="34" t="s">
        <v>43</v>
      </c>
      <c r="B13" s="33"/>
      <c r="C13" s="33"/>
      <c r="D13" s="33"/>
      <c r="E13" s="17"/>
      <c r="F13" s="17"/>
      <c r="G13" s="17"/>
      <c r="H13" s="17"/>
      <c r="I13" s="17"/>
      <c r="J13" s="15"/>
      <c r="K13" s="15"/>
      <c r="L13" s="15"/>
      <c r="M13" s="51"/>
    </row>
    <row r="14" spans="1:20" ht="15" customHeight="1" x14ac:dyDescent="0.3">
      <c r="A14" s="17"/>
      <c r="B14" s="33"/>
      <c r="C14" s="33"/>
      <c r="D14" s="33"/>
      <c r="E14" s="17"/>
      <c r="F14" s="17"/>
      <c r="G14" s="17"/>
      <c r="H14" s="17"/>
      <c r="I14" s="17"/>
      <c r="J14" s="15"/>
      <c r="K14" s="15"/>
      <c r="L14" s="15"/>
      <c r="M14" s="51"/>
    </row>
    <row r="15" spans="1:20" ht="15" customHeight="1" x14ac:dyDescent="0.3">
      <c r="A15" s="17" t="s">
        <v>30</v>
      </c>
      <c r="B15" s="33"/>
      <c r="C15" s="33"/>
      <c r="D15" s="33"/>
      <c r="E15" s="17"/>
      <c r="F15" s="17"/>
      <c r="G15" s="17"/>
      <c r="H15" s="17"/>
      <c r="I15" s="17"/>
      <c r="J15" s="15"/>
      <c r="K15" s="15"/>
      <c r="L15" s="15"/>
      <c r="M15" s="51"/>
    </row>
    <row r="16" spans="1:20" ht="15" customHeight="1" x14ac:dyDescent="0.3">
      <c r="A16" s="34" t="s">
        <v>36</v>
      </c>
      <c r="B16" s="33"/>
      <c r="C16" s="33"/>
      <c r="D16" s="33"/>
      <c r="E16" s="17"/>
      <c r="F16" s="17"/>
      <c r="G16" s="17"/>
      <c r="H16" s="17"/>
      <c r="I16" s="17"/>
      <c r="J16" s="15"/>
      <c r="K16" s="15"/>
      <c r="L16" s="15"/>
      <c r="M16" s="51"/>
      <c r="S16" s="14"/>
      <c r="T16" s="14"/>
    </row>
    <row r="17" spans="1:24" ht="15" customHeight="1" x14ac:dyDescent="0.3">
      <c r="A17" s="17" t="s">
        <v>21</v>
      </c>
      <c r="B17" s="33"/>
      <c r="C17" s="33"/>
      <c r="D17" s="33"/>
      <c r="E17" s="17"/>
      <c r="F17" s="17"/>
      <c r="G17" s="17"/>
      <c r="H17" s="17"/>
      <c r="I17" s="17"/>
      <c r="J17" s="15"/>
      <c r="K17" s="15"/>
      <c r="L17" s="15"/>
      <c r="M17" s="51"/>
      <c r="S17" s="14"/>
      <c r="T17" s="14"/>
    </row>
    <row r="18" spans="1:24" ht="15" customHeight="1" x14ac:dyDescent="0.3">
      <c r="A18" s="17" t="s">
        <v>44</v>
      </c>
      <c r="B18" s="33"/>
      <c r="C18" s="33"/>
      <c r="D18" s="33"/>
      <c r="E18" s="3"/>
      <c r="F18" s="3"/>
      <c r="G18" s="3"/>
      <c r="H18" s="3"/>
      <c r="I18" s="3"/>
      <c r="J18" s="15"/>
      <c r="S18" s="14"/>
      <c r="T18" s="14"/>
      <c r="U18" s="6"/>
    </row>
    <row r="19" spans="1:24" ht="13.8" thickBot="1" x14ac:dyDescent="0.3">
      <c r="S19" s="14"/>
      <c r="T19" s="14"/>
      <c r="U19" s="6"/>
    </row>
    <row r="20" spans="1:24" ht="84" customHeight="1" thickBot="1" x14ac:dyDescent="0.3">
      <c r="A20" s="79" t="s">
        <v>60</v>
      </c>
      <c r="B20" s="80"/>
      <c r="C20" s="80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8"/>
      <c r="T20" s="8"/>
      <c r="U20" s="8"/>
    </row>
    <row r="21" spans="1:24" x14ac:dyDescent="0.25">
      <c r="S21" s="14"/>
      <c r="T21" s="14"/>
    </row>
    <row r="22" spans="1:24" ht="15.6" x14ac:dyDescent="0.3">
      <c r="A22" s="17" t="s">
        <v>56</v>
      </c>
    </row>
    <row r="23" spans="1:24" ht="16.2" thickBot="1" x14ac:dyDescent="0.35">
      <c r="C23" s="8"/>
      <c r="D23" s="9"/>
      <c r="E23" s="17" t="s">
        <v>32</v>
      </c>
      <c r="F23" s="3"/>
      <c r="N23" s="17" t="s">
        <v>33</v>
      </c>
      <c r="X23" s="5"/>
    </row>
    <row r="24" spans="1:24" ht="121.2" customHeight="1" thickBot="1" x14ac:dyDescent="0.3">
      <c r="A24" s="18" t="s">
        <v>10</v>
      </c>
      <c r="B24" s="19" t="s">
        <v>12</v>
      </c>
      <c r="C24" s="55" t="s">
        <v>48</v>
      </c>
      <c r="D24" s="8"/>
      <c r="E24" s="13" t="s">
        <v>24</v>
      </c>
      <c r="F24" s="13" t="s">
        <v>27</v>
      </c>
      <c r="G24" s="13" t="s">
        <v>37</v>
      </c>
      <c r="H24" s="13" t="s">
        <v>34</v>
      </c>
      <c r="I24" s="13" t="s">
        <v>25</v>
      </c>
      <c r="J24" s="13" t="s">
        <v>31</v>
      </c>
      <c r="K24" s="13" t="s">
        <v>23</v>
      </c>
      <c r="L24" s="13" t="s">
        <v>22</v>
      </c>
      <c r="M24" s="52"/>
      <c r="N24" s="44" t="s">
        <v>24</v>
      </c>
      <c r="O24" s="13" t="s">
        <v>27</v>
      </c>
      <c r="P24" s="13" t="s">
        <v>37</v>
      </c>
      <c r="Q24" s="13" t="s">
        <v>34</v>
      </c>
      <c r="R24" s="13" t="s">
        <v>25</v>
      </c>
      <c r="S24" s="13" t="s">
        <v>31</v>
      </c>
      <c r="T24" s="44" t="s">
        <v>23</v>
      </c>
      <c r="U24" s="13" t="s">
        <v>47</v>
      </c>
      <c r="X24" s="5"/>
    </row>
    <row r="25" spans="1:24" x14ac:dyDescent="0.25">
      <c r="A25" s="20" t="s">
        <v>0</v>
      </c>
      <c r="B25" s="21" t="s">
        <v>17</v>
      </c>
      <c r="C25" s="10">
        <v>33.630000000000003</v>
      </c>
      <c r="D25" s="7"/>
      <c r="E25" s="22">
        <v>2500</v>
      </c>
      <c r="F25" s="22">
        <v>0</v>
      </c>
      <c r="G25" s="22">
        <f>E25*0</f>
        <v>0</v>
      </c>
      <c r="H25" s="23">
        <v>0</v>
      </c>
      <c r="I25" s="24">
        <f>SUM(E25:H25)</f>
        <v>2500</v>
      </c>
      <c r="J25" s="43">
        <v>100</v>
      </c>
      <c r="K25" s="25">
        <v>0</v>
      </c>
      <c r="L25" s="24">
        <f>SUM(I25:K25)</f>
        <v>2600</v>
      </c>
      <c r="M25" s="53"/>
      <c r="N25" s="24">
        <f>E25</f>
        <v>2500</v>
      </c>
      <c r="O25" s="43">
        <f t="shared" ref="O25:O34" si="0">F25+C25</f>
        <v>33.630000000000003</v>
      </c>
      <c r="P25" s="24">
        <f>N25*0</f>
        <v>0</v>
      </c>
      <c r="Q25" s="25">
        <f t="shared" ref="Q25:Q34" si="1">H25</f>
        <v>0</v>
      </c>
      <c r="R25" s="24">
        <f t="shared" ref="R25:R34" si="2">SUM(N25:Q25)</f>
        <v>2533.63</v>
      </c>
      <c r="S25" s="25">
        <f t="shared" ref="S25:S34" si="3">J25</f>
        <v>100</v>
      </c>
      <c r="T25" s="24">
        <f>(R25/I25)*K25</f>
        <v>0</v>
      </c>
      <c r="U25" s="43">
        <f>SUM(R25:T25)</f>
        <v>2633.63</v>
      </c>
      <c r="V25" s="2"/>
      <c r="X25" s="5"/>
    </row>
    <row r="26" spans="1:24" x14ac:dyDescent="0.25">
      <c r="A26" s="26" t="s">
        <v>1</v>
      </c>
      <c r="B26" s="27" t="s">
        <v>11</v>
      </c>
      <c r="C26" s="11"/>
      <c r="D26" s="49"/>
      <c r="E26" s="22">
        <f>E25*0.6</f>
        <v>1500</v>
      </c>
      <c r="F26" s="22">
        <v>30</v>
      </c>
      <c r="G26" s="22">
        <f>E26*0.04</f>
        <v>60</v>
      </c>
      <c r="H26" s="23">
        <v>20</v>
      </c>
      <c r="I26" s="22">
        <f t="shared" ref="I26:I34" si="4">SUM(E26:H26)</f>
        <v>1610</v>
      </c>
      <c r="J26" s="27">
        <v>0</v>
      </c>
      <c r="K26" s="23">
        <v>100</v>
      </c>
      <c r="L26" s="22">
        <f t="shared" ref="L26:L34" si="5">SUM(I26:K26)</f>
        <v>1710</v>
      </c>
      <c r="M26" s="53"/>
      <c r="N26" s="22">
        <f t="shared" ref="N26:N34" si="6">E26</f>
        <v>1500</v>
      </c>
      <c r="O26" s="27">
        <f t="shared" si="0"/>
        <v>30</v>
      </c>
      <c r="P26" s="22">
        <f>N26*0.04</f>
        <v>60</v>
      </c>
      <c r="Q26" s="23">
        <f t="shared" si="1"/>
        <v>20</v>
      </c>
      <c r="R26" s="22">
        <f t="shared" si="2"/>
        <v>1610</v>
      </c>
      <c r="S26" s="23">
        <f t="shared" si="3"/>
        <v>0</v>
      </c>
      <c r="T26" s="22">
        <f t="shared" ref="T26:T35" si="7">(R26/I26)*K26</f>
        <v>100</v>
      </c>
      <c r="U26" s="27">
        <f t="shared" ref="U26:U34" si="8">SUM(R26:T26)</f>
        <v>1710</v>
      </c>
      <c r="V26" s="2"/>
      <c r="X26" s="5"/>
    </row>
    <row r="27" spans="1:24" x14ac:dyDescent="0.25">
      <c r="A27" s="26" t="s">
        <v>2</v>
      </c>
      <c r="B27" s="27" t="s">
        <v>18</v>
      </c>
      <c r="C27" s="11"/>
      <c r="D27" s="7"/>
      <c r="E27" s="22">
        <v>2700</v>
      </c>
      <c r="F27" s="22">
        <v>100</v>
      </c>
      <c r="G27" s="22">
        <f>E27*0.04</f>
        <v>108</v>
      </c>
      <c r="H27" s="23">
        <v>0</v>
      </c>
      <c r="I27" s="22">
        <f t="shared" si="4"/>
        <v>2908</v>
      </c>
      <c r="J27" s="27">
        <v>0</v>
      </c>
      <c r="K27" s="23">
        <v>150</v>
      </c>
      <c r="L27" s="22">
        <f t="shared" si="5"/>
        <v>3058</v>
      </c>
      <c r="M27" s="53"/>
      <c r="N27" s="22">
        <f t="shared" si="6"/>
        <v>2700</v>
      </c>
      <c r="O27" s="27">
        <f t="shared" si="0"/>
        <v>100</v>
      </c>
      <c r="P27" s="22">
        <f>N27*0.04</f>
        <v>108</v>
      </c>
      <c r="Q27" s="23">
        <f t="shared" si="1"/>
        <v>0</v>
      </c>
      <c r="R27" s="22">
        <f t="shared" si="2"/>
        <v>2908</v>
      </c>
      <c r="S27" s="23">
        <f t="shared" si="3"/>
        <v>0</v>
      </c>
      <c r="T27" s="22">
        <f t="shared" si="7"/>
        <v>150</v>
      </c>
      <c r="U27" s="27">
        <f t="shared" si="8"/>
        <v>3058</v>
      </c>
      <c r="V27" s="2"/>
      <c r="X27" s="5"/>
    </row>
    <row r="28" spans="1:24" x14ac:dyDescent="0.25">
      <c r="A28" s="26" t="s">
        <v>3</v>
      </c>
      <c r="B28" s="27" t="s">
        <v>13</v>
      </c>
      <c r="C28" s="11">
        <v>22</v>
      </c>
      <c r="D28" s="49"/>
      <c r="E28" s="22">
        <f>E27</f>
        <v>2700</v>
      </c>
      <c r="F28" s="22">
        <v>60</v>
      </c>
      <c r="G28" s="22">
        <f>E28*0.08</f>
        <v>216</v>
      </c>
      <c r="H28" s="23">
        <v>60</v>
      </c>
      <c r="I28" s="22">
        <f t="shared" si="4"/>
        <v>3036</v>
      </c>
      <c r="J28" s="27">
        <v>20</v>
      </c>
      <c r="K28" s="23">
        <v>200</v>
      </c>
      <c r="L28" s="22">
        <f t="shared" si="5"/>
        <v>3256</v>
      </c>
      <c r="M28" s="53"/>
      <c r="N28" s="22">
        <f t="shared" si="6"/>
        <v>2700</v>
      </c>
      <c r="O28" s="27">
        <f t="shared" si="0"/>
        <v>82</v>
      </c>
      <c r="P28" s="22">
        <f>N28*0.08</f>
        <v>216</v>
      </c>
      <c r="Q28" s="23">
        <f t="shared" si="1"/>
        <v>60</v>
      </c>
      <c r="R28" s="22">
        <f t="shared" si="2"/>
        <v>3058</v>
      </c>
      <c r="S28" s="23">
        <f t="shared" si="3"/>
        <v>20</v>
      </c>
      <c r="T28" s="22">
        <f t="shared" si="7"/>
        <v>201.44927536231884</v>
      </c>
      <c r="U28" s="27">
        <f t="shared" si="8"/>
        <v>3279.449275362319</v>
      </c>
      <c r="V28" s="2"/>
      <c r="X28" s="5"/>
    </row>
    <row r="29" spans="1:24" x14ac:dyDescent="0.25">
      <c r="A29" s="26" t="s">
        <v>4</v>
      </c>
      <c r="B29" s="27" t="s">
        <v>13</v>
      </c>
      <c r="C29" s="11"/>
      <c r="D29" s="49"/>
      <c r="E29" s="22">
        <f>E27</f>
        <v>2700</v>
      </c>
      <c r="F29" s="22">
        <v>0</v>
      </c>
      <c r="G29" s="22">
        <f>E29*0</f>
        <v>0</v>
      </c>
      <c r="H29" s="23">
        <v>0</v>
      </c>
      <c r="I29" s="22">
        <f t="shared" si="4"/>
        <v>2700</v>
      </c>
      <c r="J29" s="27">
        <v>50</v>
      </c>
      <c r="K29" s="23">
        <v>250</v>
      </c>
      <c r="L29" s="22">
        <f t="shared" si="5"/>
        <v>3000</v>
      </c>
      <c r="M29" s="53"/>
      <c r="N29" s="22">
        <f t="shared" si="6"/>
        <v>2700</v>
      </c>
      <c r="O29" s="27">
        <f t="shared" si="0"/>
        <v>0</v>
      </c>
      <c r="P29" s="22">
        <f>N29*0</f>
        <v>0</v>
      </c>
      <c r="Q29" s="23">
        <f t="shared" si="1"/>
        <v>0</v>
      </c>
      <c r="R29" s="22">
        <f t="shared" si="2"/>
        <v>2700</v>
      </c>
      <c r="S29" s="23">
        <f t="shared" si="3"/>
        <v>50</v>
      </c>
      <c r="T29" s="22">
        <f t="shared" si="7"/>
        <v>250</v>
      </c>
      <c r="U29" s="27">
        <f t="shared" si="8"/>
        <v>3000</v>
      </c>
      <c r="V29" s="2"/>
      <c r="X29" s="5"/>
    </row>
    <row r="30" spans="1:24" x14ac:dyDescent="0.25">
      <c r="A30" s="26" t="s">
        <v>5</v>
      </c>
      <c r="B30" s="27" t="s">
        <v>19</v>
      </c>
      <c r="C30" s="11">
        <v>24</v>
      </c>
      <c r="D30" s="7"/>
      <c r="E30" s="22">
        <v>2900</v>
      </c>
      <c r="F30" s="22">
        <v>90</v>
      </c>
      <c r="G30" s="22">
        <f>E30*0.08</f>
        <v>232</v>
      </c>
      <c r="H30" s="23">
        <v>70</v>
      </c>
      <c r="I30" s="22">
        <f t="shared" si="4"/>
        <v>3292</v>
      </c>
      <c r="J30" s="27">
        <v>0</v>
      </c>
      <c r="K30" s="23">
        <v>300</v>
      </c>
      <c r="L30" s="22">
        <f t="shared" si="5"/>
        <v>3592</v>
      </c>
      <c r="M30" s="53"/>
      <c r="N30" s="22">
        <f t="shared" si="6"/>
        <v>2900</v>
      </c>
      <c r="O30" s="27">
        <f t="shared" si="0"/>
        <v>114</v>
      </c>
      <c r="P30" s="22">
        <f>N30*0.08</f>
        <v>232</v>
      </c>
      <c r="Q30" s="23">
        <f t="shared" si="1"/>
        <v>70</v>
      </c>
      <c r="R30" s="22">
        <f t="shared" si="2"/>
        <v>3316</v>
      </c>
      <c r="S30" s="23">
        <f t="shared" si="3"/>
        <v>0</v>
      </c>
      <c r="T30" s="22">
        <f t="shared" si="7"/>
        <v>302.187120291616</v>
      </c>
      <c r="U30" s="27">
        <f t="shared" si="8"/>
        <v>3618.1871202916159</v>
      </c>
      <c r="V30" s="2"/>
      <c r="X30" s="5"/>
    </row>
    <row r="31" spans="1:24" x14ac:dyDescent="0.25">
      <c r="A31" s="26" t="s">
        <v>6</v>
      </c>
      <c r="B31" s="27" t="s">
        <v>14</v>
      </c>
      <c r="C31" s="11"/>
      <c r="D31" s="49"/>
      <c r="E31" s="22">
        <f>E30</f>
        <v>2900</v>
      </c>
      <c r="F31" s="22">
        <v>0</v>
      </c>
      <c r="G31" s="22">
        <f>E31*0</f>
        <v>0</v>
      </c>
      <c r="H31" s="23">
        <v>0</v>
      </c>
      <c r="I31" s="22">
        <f t="shared" si="4"/>
        <v>2900</v>
      </c>
      <c r="J31" s="27">
        <v>30</v>
      </c>
      <c r="K31" s="23">
        <v>0</v>
      </c>
      <c r="L31" s="22">
        <f t="shared" si="5"/>
        <v>2930</v>
      </c>
      <c r="M31" s="53"/>
      <c r="N31" s="22">
        <f t="shared" si="6"/>
        <v>2900</v>
      </c>
      <c r="O31" s="27">
        <f t="shared" si="0"/>
        <v>0</v>
      </c>
      <c r="P31" s="22">
        <f>N31*0</f>
        <v>0</v>
      </c>
      <c r="Q31" s="23">
        <f t="shared" si="1"/>
        <v>0</v>
      </c>
      <c r="R31" s="22">
        <f t="shared" si="2"/>
        <v>2900</v>
      </c>
      <c r="S31" s="23">
        <f t="shared" si="3"/>
        <v>30</v>
      </c>
      <c r="T31" s="22">
        <f t="shared" si="7"/>
        <v>0</v>
      </c>
      <c r="U31" s="27">
        <f t="shared" si="8"/>
        <v>2930</v>
      </c>
      <c r="V31" s="2"/>
      <c r="X31" s="5"/>
    </row>
    <row r="32" spans="1:24" x14ac:dyDescent="0.25">
      <c r="A32" s="26" t="s">
        <v>7</v>
      </c>
      <c r="B32" s="27" t="s">
        <v>15</v>
      </c>
      <c r="C32" s="47"/>
      <c r="D32" s="49"/>
      <c r="E32" s="22">
        <v>3000</v>
      </c>
      <c r="F32" s="22">
        <v>80</v>
      </c>
      <c r="G32" s="22">
        <f>E32*0.08</f>
        <v>240</v>
      </c>
      <c r="H32" s="23">
        <v>0</v>
      </c>
      <c r="I32" s="22">
        <f t="shared" si="4"/>
        <v>3320</v>
      </c>
      <c r="J32" s="27">
        <v>0</v>
      </c>
      <c r="K32" s="23">
        <v>0</v>
      </c>
      <c r="L32" s="22">
        <f t="shared" si="5"/>
        <v>3320</v>
      </c>
      <c r="M32" s="53"/>
      <c r="N32" s="22">
        <f t="shared" si="6"/>
        <v>3000</v>
      </c>
      <c r="O32" s="27">
        <f t="shared" si="0"/>
        <v>80</v>
      </c>
      <c r="P32" s="22">
        <f>N32*0.08</f>
        <v>240</v>
      </c>
      <c r="Q32" s="23">
        <f t="shared" si="1"/>
        <v>0</v>
      </c>
      <c r="R32" s="22">
        <f t="shared" si="2"/>
        <v>3320</v>
      </c>
      <c r="S32" s="23">
        <f t="shared" si="3"/>
        <v>0</v>
      </c>
      <c r="T32" s="22">
        <f t="shared" si="7"/>
        <v>0</v>
      </c>
      <c r="U32" s="27">
        <f t="shared" si="8"/>
        <v>3320</v>
      </c>
      <c r="V32" s="2"/>
      <c r="X32" s="5"/>
    </row>
    <row r="33" spans="1:24" x14ac:dyDescent="0.25">
      <c r="A33" s="26" t="s">
        <v>8</v>
      </c>
      <c r="B33" s="27" t="s">
        <v>16</v>
      </c>
      <c r="C33" s="48">
        <v>24</v>
      </c>
      <c r="D33" s="7"/>
      <c r="E33" s="22">
        <v>3200</v>
      </c>
      <c r="F33" s="22">
        <v>0</v>
      </c>
      <c r="G33" s="22">
        <f>E33*0.08</f>
        <v>256</v>
      </c>
      <c r="H33" s="23">
        <v>80</v>
      </c>
      <c r="I33" s="22">
        <f t="shared" si="4"/>
        <v>3536</v>
      </c>
      <c r="J33" s="27">
        <v>40</v>
      </c>
      <c r="K33" s="23">
        <v>400</v>
      </c>
      <c r="L33" s="22">
        <f t="shared" si="5"/>
        <v>3976</v>
      </c>
      <c r="M33" s="53"/>
      <c r="N33" s="22">
        <f t="shared" si="6"/>
        <v>3200</v>
      </c>
      <c r="O33" s="27">
        <f t="shared" si="0"/>
        <v>24</v>
      </c>
      <c r="P33" s="22">
        <f>N33*0.08</f>
        <v>256</v>
      </c>
      <c r="Q33" s="23">
        <f t="shared" si="1"/>
        <v>80</v>
      </c>
      <c r="R33" s="22">
        <f t="shared" si="2"/>
        <v>3560</v>
      </c>
      <c r="S33" s="23">
        <f t="shared" si="3"/>
        <v>40</v>
      </c>
      <c r="T33" s="22">
        <f t="shared" si="7"/>
        <v>402.71493212669679</v>
      </c>
      <c r="U33" s="27">
        <f t="shared" si="8"/>
        <v>4002.714932126697</v>
      </c>
      <c r="V33" s="2"/>
      <c r="X33" s="5"/>
    </row>
    <row r="34" spans="1:24" ht="13.8" thickBot="1" x14ac:dyDescent="0.3">
      <c r="A34" s="28" t="s">
        <v>9</v>
      </c>
      <c r="B34" s="29" t="s">
        <v>40</v>
      </c>
      <c r="C34" s="12"/>
      <c r="D34" s="7"/>
      <c r="E34" s="30">
        <v>3500</v>
      </c>
      <c r="F34" s="30">
        <v>110</v>
      </c>
      <c r="G34" s="30">
        <f>E34*0.08</f>
        <v>280</v>
      </c>
      <c r="H34" s="31">
        <v>90</v>
      </c>
      <c r="I34" s="30">
        <f t="shared" si="4"/>
        <v>3980</v>
      </c>
      <c r="J34" s="29">
        <v>0</v>
      </c>
      <c r="K34" s="31">
        <v>0</v>
      </c>
      <c r="L34" s="30">
        <f t="shared" si="5"/>
        <v>3980</v>
      </c>
      <c r="M34" s="53"/>
      <c r="N34" s="22">
        <f t="shared" si="6"/>
        <v>3500</v>
      </c>
      <c r="O34" s="29">
        <f t="shared" si="0"/>
        <v>110</v>
      </c>
      <c r="P34" s="30">
        <f>N34*0.08</f>
        <v>280</v>
      </c>
      <c r="Q34" s="31">
        <f t="shared" si="1"/>
        <v>90</v>
      </c>
      <c r="R34" s="30">
        <f t="shared" si="2"/>
        <v>3980</v>
      </c>
      <c r="S34" s="31">
        <f t="shared" si="3"/>
        <v>0</v>
      </c>
      <c r="T34" s="22">
        <f t="shared" si="7"/>
        <v>0</v>
      </c>
      <c r="U34" s="29">
        <f t="shared" si="8"/>
        <v>3980</v>
      </c>
      <c r="V34" s="2"/>
      <c r="X34" s="5"/>
    </row>
    <row r="35" spans="1:24" ht="13.8" thickBot="1" x14ac:dyDescent="0.3">
      <c r="A35" s="9"/>
      <c r="B35" s="7"/>
      <c r="C35" s="7"/>
      <c r="D35" s="7"/>
      <c r="E35" s="40">
        <f t="shared" ref="E35:L35" si="9">SUM(E25:E34)</f>
        <v>27600</v>
      </c>
      <c r="F35" s="40">
        <f t="shared" si="9"/>
        <v>470</v>
      </c>
      <c r="G35" s="35">
        <f t="shared" si="9"/>
        <v>1392</v>
      </c>
      <c r="H35" s="40">
        <f t="shared" si="9"/>
        <v>320</v>
      </c>
      <c r="I35" s="41">
        <f t="shared" si="9"/>
        <v>29782</v>
      </c>
      <c r="J35" s="40">
        <f t="shared" si="9"/>
        <v>240</v>
      </c>
      <c r="K35" s="40">
        <f t="shared" si="9"/>
        <v>1400</v>
      </c>
      <c r="L35" s="41">
        <f t="shared" si="9"/>
        <v>31422</v>
      </c>
      <c r="M35" s="53"/>
      <c r="N35" s="40">
        <f>SUM(N25:N34)</f>
        <v>27600</v>
      </c>
      <c r="O35" s="54">
        <f>SUM(O25:O34)</f>
        <v>573.63</v>
      </c>
      <c r="P35" s="35">
        <f>SUM(P25:P34)</f>
        <v>1392</v>
      </c>
      <c r="Q35" s="40">
        <f>SUM(Q25:Q34)</f>
        <v>320</v>
      </c>
      <c r="R35" s="41">
        <f>SUM(R25:R34)</f>
        <v>29885.63</v>
      </c>
      <c r="S35" s="42">
        <f t="shared" ref="S35" si="10">SUM(S25:S34)</f>
        <v>240</v>
      </c>
      <c r="T35" s="40">
        <f t="shared" si="7"/>
        <v>1404.8714659861662</v>
      </c>
      <c r="U35" s="46">
        <f>SUM(U25:U34)</f>
        <v>31531.981327780632</v>
      </c>
      <c r="V35" s="2"/>
      <c r="W35" s="39"/>
      <c r="X35" s="5"/>
    </row>
    <row r="36" spans="1:24" x14ac:dyDescent="0.25">
      <c r="A36" s="9"/>
      <c r="B36" s="7"/>
      <c r="C36" s="7"/>
      <c r="D36" s="7"/>
      <c r="E36" s="86" t="s">
        <v>49</v>
      </c>
      <c r="F36" s="87"/>
      <c r="G36" s="87"/>
      <c r="H36" s="87"/>
      <c r="I36" s="87"/>
      <c r="J36" s="88"/>
      <c r="K36" s="60" t="s">
        <v>45</v>
      </c>
      <c r="L36" s="66">
        <f>L35*0.35/100</f>
        <v>109.97699999999999</v>
      </c>
      <c r="M36" s="53"/>
      <c r="N36" s="86" t="s">
        <v>50</v>
      </c>
      <c r="O36" s="87"/>
      <c r="P36" s="87"/>
      <c r="Q36" s="87"/>
      <c r="R36" s="87"/>
      <c r="S36" s="88"/>
      <c r="T36" s="65" t="s">
        <v>45</v>
      </c>
      <c r="U36" s="67">
        <f>U35-L35</f>
        <v>109.98132778063155</v>
      </c>
      <c r="V36" s="2"/>
      <c r="W36" s="39"/>
      <c r="X36" s="5"/>
    </row>
    <row r="37" spans="1:24" ht="13.8" thickBot="1" x14ac:dyDescent="0.3">
      <c r="A37" s="9"/>
      <c r="B37" s="7"/>
      <c r="C37" s="7"/>
      <c r="D37" s="7"/>
      <c r="E37" s="89"/>
      <c r="F37" s="90"/>
      <c r="G37" s="90"/>
      <c r="H37" s="90"/>
      <c r="I37" s="90"/>
      <c r="J37" s="91"/>
      <c r="K37" s="63" t="s">
        <v>46</v>
      </c>
      <c r="L37" s="64">
        <f>L36*100/L35</f>
        <v>0.35</v>
      </c>
      <c r="M37" s="53"/>
      <c r="N37" s="89"/>
      <c r="O37" s="90"/>
      <c r="P37" s="90"/>
      <c r="Q37" s="90"/>
      <c r="R37" s="90"/>
      <c r="S37" s="91"/>
      <c r="T37" s="63" t="s">
        <v>46</v>
      </c>
      <c r="U37" s="64">
        <f>U36*100/L35</f>
        <v>0.35001377309092846</v>
      </c>
      <c r="V37" s="2"/>
      <c r="W37" s="39"/>
      <c r="X37" s="5"/>
    </row>
    <row r="38" spans="1:24" x14ac:dyDescent="0.25">
      <c r="A38" s="9"/>
      <c r="B38" s="7"/>
      <c r="C38" s="7"/>
      <c r="D38" s="7"/>
      <c r="E38" s="7"/>
      <c r="F38" s="7"/>
      <c r="G38" s="7"/>
      <c r="H38" s="7"/>
      <c r="I38" s="32"/>
      <c r="J38" s="7"/>
      <c r="K38" s="7"/>
      <c r="L38" s="45"/>
      <c r="M38" s="53"/>
      <c r="N38" s="7"/>
      <c r="O38" s="7"/>
      <c r="P38" s="7"/>
      <c r="Q38" s="7"/>
      <c r="R38" s="32"/>
      <c r="S38" s="7"/>
      <c r="T38" s="7"/>
      <c r="U38" s="32"/>
      <c r="V38" s="2"/>
      <c r="W38" s="39"/>
      <c r="X38" s="5"/>
    </row>
    <row r="39" spans="1:24" ht="15.6" x14ac:dyDescent="0.3">
      <c r="A39" s="17" t="s">
        <v>51</v>
      </c>
      <c r="B39" s="7"/>
      <c r="C39" s="7"/>
      <c r="D39" s="7"/>
      <c r="E39" s="7"/>
      <c r="F39" s="7"/>
      <c r="G39" s="7"/>
      <c r="H39" s="7"/>
      <c r="I39" s="32"/>
      <c r="J39" s="7"/>
      <c r="K39" s="7"/>
      <c r="L39" s="32"/>
      <c r="M39" s="53"/>
      <c r="N39" s="7"/>
      <c r="O39" s="7"/>
      <c r="P39" s="7"/>
      <c r="Q39" s="7"/>
      <c r="R39" s="32"/>
      <c r="S39" s="7"/>
      <c r="T39" s="7"/>
      <c r="U39" s="32"/>
      <c r="V39" s="2"/>
      <c r="W39" s="39"/>
      <c r="X39" s="5"/>
    </row>
    <row r="40" spans="1:24" x14ac:dyDescent="0.25">
      <c r="A40" s="9"/>
      <c r="B40" s="7"/>
      <c r="C40" s="7"/>
      <c r="D40" s="7"/>
      <c r="E40" s="7"/>
      <c r="F40" s="7"/>
      <c r="G40" s="7"/>
      <c r="H40" s="7"/>
      <c r="I40" s="32"/>
      <c r="J40" s="7"/>
      <c r="K40" s="7"/>
      <c r="L40" s="32"/>
      <c r="M40" s="53"/>
      <c r="N40" s="7"/>
      <c r="O40" s="7"/>
      <c r="P40" s="7"/>
      <c r="Q40" s="7"/>
      <c r="R40" s="32"/>
      <c r="S40" s="7"/>
      <c r="T40" s="7"/>
      <c r="U40" s="32"/>
      <c r="V40" s="2"/>
      <c r="W40" s="39"/>
      <c r="X40" s="5"/>
    </row>
    <row r="41" spans="1:24" ht="16.2" thickBot="1" x14ac:dyDescent="0.35">
      <c r="C41" s="56"/>
      <c r="D41" s="9"/>
      <c r="E41" s="17" t="s">
        <v>32</v>
      </c>
      <c r="F41" s="3"/>
      <c r="N41" s="17" t="s">
        <v>33</v>
      </c>
      <c r="X41" s="5"/>
    </row>
    <row r="42" spans="1:24" ht="121.2" customHeight="1" thickBot="1" x14ac:dyDescent="0.3">
      <c r="A42" s="18" t="s">
        <v>10</v>
      </c>
      <c r="B42" s="19" t="s">
        <v>12</v>
      </c>
      <c r="C42" s="55" t="s">
        <v>52</v>
      </c>
      <c r="D42" s="8"/>
      <c r="E42" s="13" t="s">
        <v>24</v>
      </c>
      <c r="F42" s="13" t="s">
        <v>27</v>
      </c>
      <c r="G42" s="13" t="s">
        <v>37</v>
      </c>
      <c r="H42" s="13" t="s">
        <v>34</v>
      </c>
      <c r="I42" s="13" t="s">
        <v>25</v>
      </c>
      <c r="J42" s="13" t="s">
        <v>31</v>
      </c>
      <c r="K42" s="13" t="s">
        <v>23</v>
      </c>
      <c r="L42" s="13" t="s">
        <v>22</v>
      </c>
      <c r="M42" s="52"/>
      <c r="N42" s="44" t="s">
        <v>24</v>
      </c>
      <c r="O42" s="13" t="s">
        <v>27</v>
      </c>
      <c r="P42" s="13" t="s">
        <v>37</v>
      </c>
      <c r="Q42" s="13" t="s">
        <v>34</v>
      </c>
      <c r="R42" s="13" t="s">
        <v>25</v>
      </c>
      <c r="S42" s="13" t="s">
        <v>31</v>
      </c>
      <c r="T42" s="44" t="s">
        <v>23</v>
      </c>
      <c r="U42" s="13" t="s">
        <v>47</v>
      </c>
      <c r="X42" s="5"/>
    </row>
    <row r="43" spans="1:24" x14ac:dyDescent="0.25">
      <c r="A43" s="20" t="s">
        <v>0</v>
      </c>
      <c r="B43" s="21" t="s">
        <v>17</v>
      </c>
      <c r="C43" s="71">
        <v>20.100000000000001</v>
      </c>
      <c r="D43" s="7"/>
      <c r="E43" s="22">
        <v>2500</v>
      </c>
      <c r="F43" s="22">
        <v>0</v>
      </c>
      <c r="G43" s="22">
        <f>E43*0</f>
        <v>0</v>
      </c>
      <c r="H43" s="23">
        <v>0</v>
      </c>
      <c r="I43" s="24">
        <f>SUM(E43:H43)</f>
        <v>2500</v>
      </c>
      <c r="J43" s="43">
        <v>100</v>
      </c>
      <c r="K43" s="25">
        <v>0</v>
      </c>
      <c r="L43" s="24">
        <f>SUM(I43:K43)</f>
        <v>2600</v>
      </c>
      <c r="M43" s="53"/>
      <c r="N43" s="25">
        <f>E43+C43</f>
        <v>2520.1</v>
      </c>
      <c r="O43" s="24">
        <f>F43</f>
        <v>0</v>
      </c>
      <c r="P43" s="43">
        <f>N43*0</f>
        <v>0</v>
      </c>
      <c r="Q43" s="25">
        <f t="shared" ref="Q43:Q52" si="11">H43</f>
        <v>0</v>
      </c>
      <c r="R43" s="24">
        <f t="shared" ref="R43:R52" si="12">SUM(N43:Q43)</f>
        <v>2520.1</v>
      </c>
      <c r="S43" s="25">
        <f t="shared" ref="S43:S52" si="13">J43</f>
        <v>100</v>
      </c>
      <c r="T43" s="24">
        <f>(R43/I43)*K43</f>
        <v>0</v>
      </c>
      <c r="U43" s="43">
        <f>SUM(R43:T43)</f>
        <v>2620.1</v>
      </c>
      <c r="V43" s="2"/>
      <c r="X43" s="5"/>
    </row>
    <row r="44" spans="1:24" x14ac:dyDescent="0.25">
      <c r="A44" s="26" t="s">
        <v>1</v>
      </c>
      <c r="B44" s="27" t="s">
        <v>11</v>
      </c>
      <c r="C44" s="72">
        <f>C43*0.6</f>
        <v>12.06</v>
      </c>
      <c r="D44" s="49"/>
      <c r="E44" s="22">
        <f>E43*0.6</f>
        <v>1500</v>
      </c>
      <c r="F44" s="22">
        <v>30</v>
      </c>
      <c r="G44" s="22">
        <f>E44*0.04</f>
        <v>60</v>
      </c>
      <c r="H44" s="23">
        <v>20</v>
      </c>
      <c r="I44" s="22">
        <f t="shared" ref="I44:I52" si="14">SUM(E44:H44)</f>
        <v>1610</v>
      </c>
      <c r="J44" s="27">
        <v>0</v>
      </c>
      <c r="K44" s="23">
        <v>100</v>
      </c>
      <c r="L44" s="22">
        <f t="shared" ref="L44:L52" si="15">SUM(I44:K44)</f>
        <v>1710</v>
      </c>
      <c r="M44" s="53"/>
      <c r="N44" s="23">
        <f t="shared" ref="N44:N52" si="16">E44+C44</f>
        <v>1512.06</v>
      </c>
      <c r="O44" s="22">
        <f t="shared" ref="O44:O52" si="17">F44</f>
        <v>30</v>
      </c>
      <c r="P44" s="27">
        <f>N44*0.04</f>
        <v>60.482399999999998</v>
      </c>
      <c r="Q44" s="23">
        <f t="shared" si="11"/>
        <v>20</v>
      </c>
      <c r="R44" s="22">
        <f t="shared" si="12"/>
        <v>1622.5424</v>
      </c>
      <c r="S44" s="23">
        <f t="shared" si="13"/>
        <v>0</v>
      </c>
      <c r="T44" s="22">
        <f t="shared" ref="T44:T53" si="18">(R44/I44)*K44</f>
        <v>100.77903105590063</v>
      </c>
      <c r="U44" s="27">
        <f t="shared" ref="U44:U52" si="19">SUM(R44:T44)</f>
        <v>1723.3214310559006</v>
      </c>
      <c r="V44" s="2"/>
      <c r="X44" s="5"/>
    </row>
    <row r="45" spans="1:24" x14ac:dyDescent="0.25">
      <c r="A45" s="26" t="s">
        <v>2</v>
      </c>
      <c r="B45" s="27" t="s">
        <v>18</v>
      </c>
      <c r="C45" s="57">
        <v>16.100000000000001</v>
      </c>
      <c r="D45" s="7"/>
      <c r="E45" s="22">
        <v>2700</v>
      </c>
      <c r="F45" s="22">
        <v>100</v>
      </c>
      <c r="G45" s="22">
        <f>E45*0.04</f>
        <v>108</v>
      </c>
      <c r="H45" s="23">
        <v>0</v>
      </c>
      <c r="I45" s="22">
        <f t="shared" si="14"/>
        <v>2908</v>
      </c>
      <c r="J45" s="27">
        <v>0</v>
      </c>
      <c r="K45" s="23">
        <v>150</v>
      </c>
      <c r="L45" s="22">
        <f t="shared" si="15"/>
        <v>3058</v>
      </c>
      <c r="M45" s="53"/>
      <c r="N45" s="23">
        <f t="shared" si="16"/>
        <v>2716.1</v>
      </c>
      <c r="O45" s="22">
        <f t="shared" si="17"/>
        <v>100</v>
      </c>
      <c r="P45" s="27">
        <f>N45*0.04</f>
        <v>108.64400000000001</v>
      </c>
      <c r="Q45" s="23">
        <f t="shared" si="11"/>
        <v>0</v>
      </c>
      <c r="R45" s="22">
        <f t="shared" si="12"/>
        <v>2924.7439999999997</v>
      </c>
      <c r="S45" s="23">
        <f t="shared" si="13"/>
        <v>0</v>
      </c>
      <c r="T45" s="22">
        <f t="shared" si="18"/>
        <v>150.86368638239338</v>
      </c>
      <c r="U45" s="27">
        <f t="shared" si="19"/>
        <v>3075.6076863823932</v>
      </c>
      <c r="V45" s="2"/>
      <c r="X45" s="5"/>
    </row>
    <row r="46" spans="1:24" x14ac:dyDescent="0.25">
      <c r="A46" s="26" t="s">
        <v>3</v>
      </c>
      <c r="B46" s="27" t="s">
        <v>13</v>
      </c>
      <c r="C46" s="72">
        <f>C45</f>
        <v>16.100000000000001</v>
      </c>
      <c r="D46" s="49"/>
      <c r="E46" s="22">
        <f>E45</f>
        <v>2700</v>
      </c>
      <c r="F46" s="22">
        <v>60</v>
      </c>
      <c r="G46" s="22">
        <f>E46*0.08</f>
        <v>216</v>
      </c>
      <c r="H46" s="23">
        <v>60</v>
      </c>
      <c r="I46" s="22">
        <f t="shared" si="14"/>
        <v>3036</v>
      </c>
      <c r="J46" s="27">
        <v>20</v>
      </c>
      <c r="K46" s="23">
        <v>200</v>
      </c>
      <c r="L46" s="22">
        <f t="shared" si="15"/>
        <v>3256</v>
      </c>
      <c r="M46" s="53"/>
      <c r="N46" s="23">
        <f t="shared" si="16"/>
        <v>2716.1</v>
      </c>
      <c r="O46" s="22">
        <f t="shared" si="17"/>
        <v>60</v>
      </c>
      <c r="P46" s="27">
        <f>N46*0.08</f>
        <v>217.28800000000001</v>
      </c>
      <c r="Q46" s="23">
        <f t="shared" si="11"/>
        <v>60</v>
      </c>
      <c r="R46" s="22">
        <f t="shared" si="12"/>
        <v>3053.3879999999999</v>
      </c>
      <c r="S46" s="23">
        <f t="shared" si="13"/>
        <v>20</v>
      </c>
      <c r="T46" s="22">
        <f t="shared" si="18"/>
        <v>201.14545454545456</v>
      </c>
      <c r="U46" s="27">
        <f t="shared" si="19"/>
        <v>3274.5334545454543</v>
      </c>
      <c r="V46" s="2"/>
      <c r="X46" s="5"/>
    </row>
    <row r="47" spans="1:24" x14ac:dyDescent="0.25">
      <c r="A47" s="26" t="s">
        <v>4</v>
      </c>
      <c r="B47" s="27" t="s">
        <v>13</v>
      </c>
      <c r="C47" s="72">
        <f>C45</f>
        <v>16.100000000000001</v>
      </c>
      <c r="D47" s="49"/>
      <c r="E47" s="22">
        <f>E45</f>
        <v>2700</v>
      </c>
      <c r="F47" s="22">
        <v>0</v>
      </c>
      <c r="G47" s="22">
        <f>E47*0</f>
        <v>0</v>
      </c>
      <c r="H47" s="23">
        <v>0</v>
      </c>
      <c r="I47" s="22">
        <f t="shared" si="14"/>
        <v>2700</v>
      </c>
      <c r="J47" s="27">
        <v>50</v>
      </c>
      <c r="K47" s="23">
        <v>250</v>
      </c>
      <c r="L47" s="22">
        <f t="shared" si="15"/>
        <v>3000</v>
      </c>
      <c r="M47" s="53"/>
      <c r="N47" s="23">
        <f t="shared" si="16"/>
        <v>2716.1</v>
      </c>
      <c r="O47" s="22">
        <f t="shared" si="17"/>
        <v>0</v>
      </c>
      <c r="P47" s="27">
        <f>N47*0</f>
        <v>0</v>
      </c>
      <c r="Q47" s="23">
        <f t="shared" si="11"/>
        <v>0</v>
      </c>
      <c r="R47" s="22">
        <f t="shared" si="12"/>
        <v>2716.1</v>
      </c>
      <c r="S47" s="23">
        <f t="shared" si="13"/>
        <v>50</v>
      </c>
      <c r="T47" s="22">
        <f t="shared" si="18"/>
        <v>251.49074074074073</v>
      </c>
      <c r="U47" s="27">
        <f t="shared" si="19"/>
        <v>3017.5907407407408</v>
      </c>
      <c r="V47" s="2"/>
      <c r="X47" s="5"/>
    </row>
    <row r="48" spans="1:24" x14ac:dyDescent="0.25">
      <c r="A48" s="26" t="s">
        <v>5</v>
      </c>
      <c r="B48" s="27" t="s">
        <v>19</v>
      </c>
      <c r="C48" s="69">
        <v>18</v>
      </c>
      <c r="D48" s="7"/>
      <c r="E48" s="22">
        <v>2900</v>
      </c>
      <c r="F48" s="22">
        <v>90</v>
      </c>
      <c r="G48" s="22">
        <f>E48*0.08</f>
        <v>232</v>
      </c>
      <c r="H48" s="23">
        <v>70</v>
      </c>
      <c r="I48" s="22">
        <f t="shared" si="14"/>
        <v>3292</v>
      </c>
      <c r="J48" s="27">
        <v>0</v>
      </c>
      <c r="K48" s="23">
        <v>300</v>
      </c>
      <c r="L48" s="22">
        <f t="shared" si="15"/>
        <v>3592</v>
      </c>
      <c r="M48" s="53"/>
      <c r="N48" s="23">
        <f t="shared" si="16"/>
        <v>2918</v>
      </c>
      <c r="O48" s="22">
        <f t="shared" si="17"/>
        <v>90</v>
      </c>
      <c r="P48" s="27">
        <f>N48*0.08</f>
        <v>233.44</v>
      </c>
      <c r="Q48" s="23">
        <f t="shared" si="11"/>
        <v>70</v>
      </c>
      <c r="R48" s="22">
        <f t="shared" si="12"/>
        <v>3311.44</v>
      </c>
      <c r="S48" s="23">
        <f t="shared" si="13"/>
        <v>0</v>
      </c>
      <c r="T48" s="22">
        <f t="shared" si="18"/>
        <v>301.77156743620895</v>
      </c>
      <c r="U48" s="27">
        <f t="shared" si="19"/>
        <v>3613.211567436209</v>
      </c>
      <c r="V48" s="2"/>
      <c r="X48" s="5"/>
    </row>
    <row r="49" spans="1:24" x14ac:dyDescent="0.25">
      <c r="A49" s="26" t="s">
        <v>6</v>
      </c>
      <c r="B49" s="27" t="s">
        <v>14</v>
      </c>
      <c r="C49" s="70">
        <f>C48</f>
        <v>18</v>
      </c>
      <c r="D49" s="49"/>
      <c r="E49" s="22">
        <f>E48</f>
        <v>2900</v>
      </c>
      <c r="F49" s="22">
        <v>0</v>
      </c>
      <c r="G49" s="22">
        <f>E49*0</f>
        <v>0</v>
      </c>
      <c r="H49" s="23">
        <v>0</v>
      </c>
      <c r="I49" s="22">
        <f t="shared" si="14"/>
        <v>2900</v>
      </c>
      <c r="J49" s="27">
        <v>30</v>
      </c>
      <c r="K49" s="23">
        <v>0</v>
      </c>
      <c r="L49" s="22">
        <f t="shared" si="15"/>
        <v>2930</v>
      </c>
      <c r="M49" s="53"/>
      <c r="N49" s="23">
        <f t="shared" si="16"/>
        <v>2918</v>
      </c>
      <c r="O49" s="22">
        <f t="shared" si="17"/>
        <v>0</v>
      </c>
      <c r="P49" s="27">
        <f>N49*0</f>
        <v>0</v>
      </c>
      <c r="Q49" s="23">
        <f t="shared" si="11"/>
        <v>0</v>
      </c>
      <c r="R49" s="22">
        <f t="shared" si="12"/>
        <v>2918</v>
      </c>
      <c r="S49" s="23">
        <f t="shared" si="13"/>
        <v>30</v>
      </c>
      <c r="T49" s="22">
        <f t="shared" si="18"/>
        <v>0</v>
      </c>
      <c r="U49" s="27">
        <f t="shared" si="19"/>
        <v>2948</v>
      </c>
      <c r="V49" s="2"/>
      <c r="X49" s="5"/>
    </row>
    <row r="50" spans="1:24" x14ac:dyDescent="0.25">
      <c r="A50" s="26" t="s">
        <v>7</v>
      </c>
      <c r="B50" s="27" t="s">
        <v>15</v>
      </c>
      <c r="C50" s="38"/>
      <c r="D50" s="49"/>
      <c r="E50" s="22">
        <v>3000</v>
      </c>
      <c r="F50" s="22">
        <v>80</v>
      </c>
      <c r="G50" s="22">
        <f>E50*0.08</f>
        <v>240</v>
      </c>
      <c r="H50" s="23">
        <v>0</v>
      </c>
      <c r="I50" s="22">
        <f t="shared" si="14"/>
        <v>3320</v>
      </c>
      <c r="J50" s="27">
        <v>0</v>
      </c>
      <c r="K50" s="23">
        <v>0</v>
      </c>
      <c r="L50" s="22">
        <f t="shared" si="15"/>
        <v>3320</v>
      </c>
      <c r="M50" s="53"/>
      <c r="N50" s="23">
        <f t="shared" si="16"/>
        <v>3000</v>
      </c>
      <c r="O50" s="22">
        <f t="shared" si="17"/>
        <v>80</v>
      </c>
      <c r="P50" s="27">
        <f>N50*0.08</f>
        <v>240</v>
      </c>
      <c r="Q50" s="23">
        <f t="shared" si="11"/>
        <v>0</v>
      </c>
      <c r="R50" s="22">
        <f t="shared" si="12"/>
        <v>3320</v>
      </c>
      <c r="S50" s="23">
        <f t="shared" si="13"/>
        <v>0</v>
      </c>
      <c r="T50" s="22">
        <f t="shared" si="18"/>
        <v>0</v>
      </c>
      <c r="U50" s="27">
        <f t="shared" si="19"/>
        <v>3320</v>
      </c>
      <c r="V50" s="2"/>
      <c r="X50" s="5"/>
    </row>
    <row r="51" spans="1:24" x14ac:dyDescent="0.25">
      <c r="A51" s="26" t="s">
        <v>8</v>
      </c>
      <c r="B51" s="27" t="s">
        <v>16</v>
      </c>
      <c r="C51" s="57"/>
      <c r="D51" s="7"/>
      <c r="E51" s="22">
        <v>3200</v>
      </c>
      <c r="F51" s="22">
        <v>0</v>
      </c>
      <c r="G51" s="22">
        <f>E51*0.08</f>
        <v>256</v>
      </c>
      <c r="H51" s="23">
        <v>80</v>
      </c>
      <c r="I51" s="22">
        <f t="shared" si="14"/>
        <v>3536</v>
      </c>
      <c r="J51" s="27">
        <v>40</v>
      </c>
      <c r="K51" s="23">
        <v>400</v>
      </c>
      <c r="L51" s="22">
        <f t="shared" si="15"/>
        <v>3976</v>
      </c>
      <c r="M51" s="53"/>
      <c r="N51" s="23">
        <f t="shared" si="16"/>
        <v>3200</v>
      </c>
      <c r="O51" s="22">
        <f t="shared" si="17"/>
        <v>0</v>
      </c>
      <c r="P51" s="27">
        <f>N51*0.08</f>
        <v>256</v>
      </c>
      <c r="Q51" s="23">
        <f t="shared" si="11"/>
        <v>80</v>
      </c>
      <c r="R51" s="22">
        <f t="shared" si="12"/>
        <v>3536</v>
      </c>
      <c r="S51" s="23">
        <f t="shared" si="13"/>
        <v>40</v>
      </c>
      <c r="T51" s="22">
        <f t="shared" si="18"/>
        <v>400</v>
      </c>
      <c r="U51" s="27">
        <f t="shared" si="19"/>
        <v>3976</v>
      </c>
      <c r="V51" s="2"/>
      <c r="X51" s="5"/>
    </row>
    <row r="52" spans="1:24" ht="13.8" thickBot="1" x14ac:dyDescent="0.3">
      <c r="A52" s="28" t="s">
        <v>9</v>
      </c>
      <c r="B52" s="29" t="s">
        <v>40</v>
      </c>
      <c r="C52" s="58">
        <v>13.9</v>
      </c>
      <c r="D52" s="7"/>
      <c r="E52" s="30">
        <v>3500</v>
      </c>
      <c r="F52" s="30">
        <v>110</v>
      </c>
      <c r="G52" s="30">
        <f>E52*0.08</f>
        <v>280</v>
      </c>
      <c r="H52" s="31">
        <v>90</v>
      </c>
      <c r="I52" s="30">
        <f t="shared" si="14"/>
        <v>3980</v>
      </c>
      <c r="J52" s="29">
        <v>0</v>
      </c>
      <c r="K52" s="31">
        <v>0</v>
      </c>
      <c r="L52" s="30">
        <f t="shared" si="15"/>
        <v>3980</v>
      </c>
      <c r="M52" s="53"/>
      <c r="N52" s="31">
        <f t="shared" si="16"/>
        <v>3513.9</v>
      </c>
      <c r="O52" s="30">
        <f t="shared" si="17"/>
        <v>110</v>
      </c>
      <c r="P52" s="29">
        <f>N52*0.08</f>
        <v>281.11200000000002</v>
      </c>
      <c r="Q52" s="31">
        <f t="shared" si="11"/>
        <v>90</v>
      </c>
      <c r="R52" s="30">
        <f t="shared" si="12"/>
        <v>3995.0120000000002</v>
      </c>
      <c r="S52" s="31">
        <f t="shared" si="13"/>
        <v>0</v>
      </c>
      <c r="T52" s="22">
        <f t="shared" si="18"/>
        <v>0</v>
      </c>
      <c r="U52" s="29">
        <f t="shared" si="19"/>
        <v>3995.0120000000002</v>
      </c>
      <c r="V52" s="2"/>
      <c r="X52" s="5"/>
    </row>
    <row r="53" spans="1:24" ht="13.8" thickBot="1" x14ac:dyDescent="0.3">
      <c r="A53" s="9"/>
      <c r="B53" s="7"/>
      <c r="C53" s="7"/>
      <c r="D53" s="7"/>
      <c r="E53" s="40">
        <f t="shared" ref="E53:L53" si="20">SUM(E43:E52)</f>
        <v>27600</v>
      </c>
      <c r="F53" s="40">
        <f t="shared" si="20"/>
        <v>470</v>
      </c>
      <c r="G53" s="35">
        <f t="shared" si="20"/>
        <v>1392</v>
      </c>
      <c r="H53" s="40">
        <f t="shared" si="20"/>
        <v>320</v>
      </c>
      <c r="I53" s="41">
        <f t="shared" si="20"/>
        <v>29782</v>
      </c>
      <c r="J53" s="40">
        <f t="shared" si="20"/>
        <v>240</v>
      </c>
      <c r="K53" s="40">
        <f t="shared" si="20"/>
        <v>1400</v>
      </c>
      <c r="L53" s="41">
        <f t="shared" si="20"/>
        <v>31422</v>
      </c>
      <c r="M53" s="53"/>
      <c r="N53" s="40">
        <f>SUM(N43:N52)</f>
        <v>27730.36</v>
      </c>
      <c r="O53" s="54">
        <f>SUM(O43:O52)</f>
        <v>470</v>
      </c>
      <c r="P53" s="35">
        <f>SUM(P43:P52)</f>
        <v>1396.9664</v>
      </c>
      <c r="Q53" s="40">
        <f>SUM(Q43:Q52)</f>
        <v>320</v>
      </c>
      <c r="R53" s="41">
        <f>SUM(R43:R52)</f>
        <v>29917.326399999998</v>
      </c>
      <c r="S53" s="42">
        <f t="shared" ref="S53" si="21">SUM(S43:S52)</f>
        <v>240</v>
      </c>
      <c r="T53" s="40">
        <f t="shared" si="18"/>
        <v>1406.3614585991538</v>
      </c>
      <c r="U53" s="46">
        <f>SUM(U43:U52)</f>
        <v>31563.376880160697</v>
      </c>
      <c r="V53" s="2"/>
      <c r="W53" s="39"/>
      <c r="X53" s="5"/>
    </row>
    <row r="54" spans="1:24" x14ac:dyDescent="0.25">
      <c r="A54" s="9"/>
      <c r="B54" s="7"/>
      <c r="C54" s="7"/>
      <c r="D54" s="7"/>
      <c r="E54" s="86" t="s">
        <v>55</v>
      </c>
      <c r="F54" s="87"/>
      <c r="G54" s="87"/>
      <c r="H54" s="87"/>
      <c r="I54" s="87"/>
      <c r="J54" s="88"/>
      <c r="K54" s="60" t="s">
        <v>45</v>
      </c>
      <c r="L54" s="66">
        <f>L53*0.45/100</f>
        <v>141.399</v>
      </c>
      <c r="M54" s="53"/>
      <c r="N54" s="86" t="s">
        <v>59</v>
      </c>
      <c r="O54" s="87"/>
      <c r="P54" s="87"/>
      <c r="Q54" s="87"/>
      <c r="R54" s="87"/>
      <c r="S54" s="88"/>
      <c r="T54" s="60" t="s">
        <v>45</v>
      </c>
      <c r="U54" s="66">
        <f>U53-L53</f>
        <v>141.3768801606966</v>
      </c>
      <c r="V54" s="2"/>
      <c r="W54" s="39"/>
      <c r="X54" s="5"/>
    </row>
    <row r="55" spans="1:24" ht="13.8" thickBot="1" x14ac:dyDescent="0.3">
      <c r="A55" s="9"/>
      <c r="B55" s="7"/>
      <c r="C55" s="7"/>
      <c r="D55" s="7"/>
      <c r="E55" s="89"/>
      <c r="F55" s="90"/>
      <c r="G55" s="90"/>
      <c r="H55" s="90"/>
      <c r="I55" s="90"/>
      <c r="J55" s="91"/>
      <c r="K55" s="61" t="s">
        <v>46</v>
      </c>
      <c r="L55" s="62">
        <f>L54*100/L53</f>
        <v>0.45</v>
      </c>
      <c r="M55" s="53"/>
      <c r="N55" s="89"/>
      <c r="O55" s="90"/>
      <c r="P55" s="90"/>
      <c r="Q55" s="90"/>
      <c r="R55" s="90"/>
      <c r="S55" s="91"/>
      <c r="T55" s="61" t="s">
        <v>46</v>
      </c>
      <c r="U55" s="62">
        <f>U54*100/L53</f>
        <v>0.44992960397395648</v>
      </c>
      <c r="V55" s="2"/>
      <c r="W55" s="39"/>
      <c r="X55" s="5"/>
    </row>
    <row r="56" spans="1:24" ht="13.8" thickBot="1" x14ac:dyDescent="0.3">
      <c r="A56" s="9"/>
      <c r="B56" s="7"/>
      <c r="C56" s="7"/>
      <c r="D56" s="7"/>
      <c r="E56" s="7"/>
      <c r="F56" s="7"/>
      <c r="G56" s="7"/>
      <c r="H56" s="7"/>
      <c r="I56" s="32"/>
      <c r="J56" s="7"/>
      <c r="K56" s="7"/>
      <c r="L56" s="32"/>
      <c r="M56" s="53"/>
      <c r="N56" s="7"/>
      <c r="O56" s="7"/>
      <c r="P56" s="7"/>
      <c r="Q56" s="7"/>
      <c r="R56" s="32"/>
      <c r="S56" s="7"/>
      <c r="T56" s="7"/>
      <c r="U56" s="32"/>
      <c r="V56" s="2"/>
      <c r="W56" s="39"/>
      <c r="X56" s="5"/>
    </row>
    <row r="57" spans="1:24" ht="15.6" x14ac:dyDescent="0.3">
      <c r="A57" s="59" t="s">
        <v>57</v>
      </c>
      <c r="B57" s="7"/>
      <c r="C57" s="7"/>
      <c r="D57" s="7"/>
      <c r="E57" s="73" t="s">
        <v>53</v>
      </c>
      <c r="F57" s="74"/>
      <c r="G57" s="74"/>
      <c r="H57" s="74"/>
      <c r="I57" s="74"/>
      <c r="J57" s="75"/>
      <c r="K57" s="60" t="s">
        <v>45</v>
      </c>
      <c r="L57" s="66">
        <f>L54+L36</f>
        <v>251.37599999999998</v>
      </c>
      <c r="M57" s="53"/>
      <c r="N57" s="73" t="s">
        <v>54</v>
      </c>
      <c r="O57" s="74"/>
      <c r="P57" s="74"/>
      <c r="Q57" s="74"/>
      <c r="R57" s="74"/>
      <c r="S57" s="75"/>
      <c r="T57" s="60" t="s">
        <v>45</v>
      </c>
      <c r="U57" s="66">
        <f>U54+U36</f>
        <v>251.35820794132815</v>
      </c>
      <c r="V57" s="2"/>
      <c r="W57" s="39"/>
      <c r="X57" s="5"/>
    </row>
    <row r="58" spans="1:24" ht="13.8" thickBot="1" x14ac:dyDescent="0.3">
      <c r="A58" s="9"/>
      <c r="B58" s="7"/>
      <c r="C58" s="7"/>
      <c r="D58" s="7"/>
      <c r="E58" s="76"/>
      <c r="F58" s="77"/>
      <c r="G58" s="77"/>
      <c r="H58" s="77"/>
      <c r="I58" s="77"/>
      <c r="J58" s="78"/>
      <c r="K58" s="61" t="s">
        <v>46</v>
      </c>
      <c r="L58" s="62">
        <f>L55+L37</f>
        <v>0.8</v>
      </c>
      <c r="M58" s="53"/>
      <c r="N58" s="76"/>
      <c r="O58" s="77"/>
      <c r="P58" s="77"/>
      <c r="Q58" s="77"/>
      <c r="R58" s="77"/>
      <c r="S58" s="78"/>
      <c r="T58" s="61" t="s">
        <v>46</v>
      </c>
      <c r="U58" s="62">
        <f>U55+U37</f>
        <v>0.79994337706488494</v>
      </c>
      <c r="V58" s="2"/>
      <c r="W58" s="39"/>
      <c r="X58" s="5"/>
    </row>
    <row r="59" spans="1:24" x14ac:dyDescent="0.25">
      <c r="A59" s="9"/>
      <c r="B59" s="7"/>
      <c r="C59" s="7"/>
      <c r="D59" s="7"/>
      <c r="E59" s="7"/>
      <c r="F59" s="7"/>
      <c r="G59" s="7"/>
      <c r="H59" s="7"/>
      <c r="I59" s="32"/>
      <c r="J59" s="7"/>
      <c r="K59" s="7"/>
      <c r="L59" s="32"/>
      <c r="M59" s="53"/>
      <c r="N59" s="7"/>
      <c r="O59" s="7"/>
      <c r="P59" s="7"/>
      <c r="Q59" s="7"/>
      <c r="R59" s="32"/>
      <c r="S59" s="7"/>
      <c r="T59" s="7"/>
      <c r="U59" s="32"/>
      <c r="V59" s="2"/>
      <c r="W59" s="39"/>
      <c r="X59" s="5"/>
    </row>
    <row r="60" spans="1:24" x14ac:dyDescent="0.25">
      <c r="U60" s="68"/>
    </row>
  </sheetData>
  <mergeCells count="8">
    <mergeCell ref="E57:J58"/>
    <mergeCell ref="N57:S58"/>
    <mergeCell ref="A20:R20"/>
    <mergeCell ref="A8:K8"/>
    <mergeCell ref="E36:J37"/>
    <mergeCell ref="N36:S37"/>
    <mergeCell ref="E54:J55"/>
    <mergeCell ref="N54:S55"/>
  </mergeCells>
  <phoneticPr fontId="1" type="noConversion"/>
  <pageMargins left="0.19685039370078741" right="0.19685039370078741" top="0.15748031496062992" bottom="0.15748031496062992" header="0.15748031496062992" footer="0.15748031496062992"/>
  <pageSetup paperSize="9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8286040FA2D154ABC04B9E51A3A93CF" ma:contentTypeVersion="11" ma:contentTypeDescription="Luo uusi asiakirja." ma:contentTypeScope="" ma:versionID="1285a9d4f79051d79b3b74f109d75217">
  <xsd:schema xmlns:xsd="http://www.w3.org/2001/XMLSchema" xmlns:xs="http://www.w3.org/2001/XMLSchema" xmlns:p="http://schemas.microsoft.com/office/2006/metadata/properties" xmlns:ns3="091f402f-97bb-47f3-9bf3-d1085f8f0d18" xmlns:ns4="f1032099-fd48-482d-901d-2fbe6d3a3c04" targetNamespace="http://schemas.microsoft.com/office/2006/metadata/properties" ma:root="true" ma:fieldsID="5d752ee489cf6dc6cf36ca63777153c3" ns3:_="" ns4:_="">
    <xsd:import namespace="091f402f-97bb-47f3-9bf3-d1085f8f0d18"/>
    <xsd:import namespace="f1032099-fd48-482d-901d-2fbe6d3a3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f402f-97bb-47f3-9bf3-d1085f8f0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32099-fd48-482d-901d-2fbe6d3a3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7AA0AB-B6CB-4011-B565-F26DC85BB5B7}">
  <ds:schemaRefs>
    <ds:schemaRef ds:uri="http://purl.org/dc/elements/1.1/"/>
    <ds:schemaRef ds:uri="http://purl.org/dc/terms/"/>
    <ds:schemaRef ds:uri="http://schemas.openxmlformats.org/package/2006/metadata/core-properties"/>
    <ds:schemaRef ds:uri="f1032099-fd48-482d-901d-2fbe6d3a3c04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91f402f-97bb-47f3-9bf3-d1085f8f0d1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E8B994-069A-4B3B-8020-EC92F0621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f402f-97bb-47f3-9bf3-d1085f8f0d18"/>
    <ds:schemaRef ds:uri="f1032099-fd48-482d-901d-2fbe6d3a3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920BD6-8298-422C-B546-41EB226A76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TS laskurimalli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 paikallinen järjestelyerä 1.4.2021 mallilaskuri</dc:title>
  <dc:subject>KVTES:n 1.1.2019 paikallisen järjestelyerän mallilaskuri</dc:subject>
  <dc:creator/>
  <cp:lastModifiedBy/>
  <dcterms:created xsi:type="dcterms:W3CDTF">2018-08-24T06:39:57Z</dcterms:created>
  <dcterms:modified xsi:type="dcterms:W3CDTF">2021-01-20T05:40:34Z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0x01010088286040FA2D154ABC04B9E51A3A93CF</vt:lpwstr>
  </property>
</Properties>
</file>